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Hárok1" sheetId="1" r:id="rId1"/>
  </sheets>
  <definedNames>
    <definedName name="_xlnm.Print_Area" localSheetId="0">'Hárok1'!$A$1:$R$37</definedName>
  </definedNames>
  <calcPr fullCalcOnLoad="1"/>
</workbook>
</file>

<file path=xl/sharedStrings.xml><?xml version="1.0" encoding="utf-8"?>
<sst xmlns="http://schemas.openxmlformats.org/spreadsheetml/2006/main" count="94" uniqueCount="67">
  <si>
    <t>Výkaz výmer:</t>
  </si>
  <si>
    <t>Vybudovanie a doplnenie detských ihrísk Žilina rok 2018</t>
  </si>
  <si>
    <t>Preliezka</t>
  </si>
  <si>
    <t>ul. K.Kmeťka</t>
  </si>
  <si>
    <t>ul. Ľ.Fullu</t>
  </si>
  <si>
    <t>ul. Trnavská</t>
  </si>
  <si>
    <t>ul. Slovanská</t>
  </si>
  <si>
    <t>Vlčince</t>
  </si>
  <si>
    <t xml:space="preserve">Hliny </t>
  </si>
  <si>
    <t>Hliny I parc. KN-C 6666/1</t>
  </si>
  <si>
    <t>Hliny II parc. KN-C 6661/1</t>
  </si>
  <si>
    <t>Hliny IV parc. KN-C 6612/1</t>
  </si>
  <si>
    <t>Malá Praha parc. KN-C 963/3</t>
  </si>
  <si>
    <t>Hliny V parc. KN-C 6540/9</t>
  </si>
  <si>
    <t>Hliny VII parc.-C 6312/1</t>
  </si>
  <si>
    <t>ul. Murgašova parc. KN-C 1248/60</t>
  </si>
  <si>
    <t xml:space="preserve">ul. Smreková parc. KN-C </t>
  </si>
  <si>
    <t>Informačná tabuľa</t>
  </si>
  <si>
    <t>Basketbalové obruče</t>
  </si>
  <si>
    <t xml:space="preserve">Dvojdomček </t>
  </si>
  <si>
    <t>Domček so schodíkmi a šmykľavkou</t>
  </si>
  <si>
    <t>Hojdačka na pružine</t>
  </si>
  <si>
    <t>Hojdačka s hniezdom</t>
  </si>
  <si>
    <t>Hojdačka preklápacia</t>
  </si>
  <si>
    <t>Hojdačka reťazová</t>
  </si>
  <si>
    <t xml:space="preserve">Gumenné hojdačkové sedátko </t>
  </si>
  <si>
    <t>Umiestnenie</t>
  </si>
  <si>
    <t>Solinky</t>
  </si>
  <si>
    <t>Mesto</t>
  </si>
  <si>
    <t>m.j.</t>
  </si>
  <si>
    <t>ks</t>
  </si>
  <si>
    <t>j.c.</t>
  </si>
  <si>
    <t>Množstvo celkom</t>
  </si>
  <si>
    <t>Cena celkom</t>
  </si>
  <si>
    <t>Cena  s DPH</t>
  </si>
  <si>
    <t>Cena  bez DPH</t>
  </si>
  <si>
    <t>Rozpočet</t>
  </si>
  <si>
    <t>Lavička</t>
  </si>
  <si>
    <t>Riadky pre doplnenie jednotkových cien</t>
  </si>
  <si>
    <t>Zemné práce</t>
  </si>
  <si>
    <t>klp</t>
  </si>
  <si>
    <t>m3</t>
  </si>
  <si>
    <t>Názov položky</t>
  </si>
  <si>
    <t>Odkopávky, prekopávky v horn. Tr.1-2  (Hojdačka dvojmiestna raťazová - základové pätky 4 ks 0,3*0,3*0,6 m )</t>
  </si>
  <si>
    <t>Odkopávky, prekopávky v horn. Tr.1-2  (Informačná tabuľa - základová pätka 2 ks 0,3x0,3x0,6 m )</t>
  </si>
  <si>
    <t>Odkopávky, prekopávky v horn. Tr.1-2  (Hojdačka preklápacia - základovbá pätka 1 ks 0,3x0,3x0,6 m )</t>
  </si>
  <si>
    <t>Odkopávky, prekopávky v horn. Tr.1-2  (Hojdačka na pružine - základová pätka 1 ks 0,3x0,3x0,6 m )</t>
  </si>
  <si>
    <t>Odkopávky, prekopávky v horn. Tr.1-2 (Domček so schodíkmi a šmykľavkou - dopadová plocha 4,0x7,8x0,35m, základové pätky 4 ks 0,3x0,3x0,4m )</t>
  </si>
  <si>
    <t>Odkopávky, prekopávky v horn. Tr.1-2  (Preliezka - základové pätky 4ks 0,3x0,3x0,6 m )</t>
  </si>
  <si>
    <t>Odkopávky, prekopávky v horn. Tr.1-2  (Dvojdomček - dopadová plocha 8,3x9,2x0,35 m, základové pätky 8 ks 0,3x0,3x0,4 m)</t>
  </si>
  <si>
    <t>Obrubníky pre Dvojdomček</t>
  </si>
  <si>
    <t>Obrubníky pre domček so schodíkmi a šmykľavkou</t>
  </si>
  <si>
    <t>Obrubníky záhonové vr. dodávky, osadenia,rezania, betónu ( Záhonový obrubník dl. 1000 mm )</t>
  </si>
  <si>
    <t>Súchý betón (podklad pod dopadovú plochu hr. 50 mm)</t>
  </si>
  <si>
    <t>Dopadová plocha ( (dlažba gumová hr. Min.25 mm pre dopadovú plochu STN EN 1177 )</t>
  </si>
  <si>
    <t>m2</t>
  </si>
  <si>
    <t>Obrubníky pre hojdačku s hniezdom</t>
  </si>
  <si>
    <t>Odkopávky, prekopávky v horn. Tr.1-2  (Hojdačka s hniezdom - dopadová plocha 5,0x8,0x0,35 m, základová pätka 4 ks 0,3x0,3x0,4 m )</t>
  </si>
  <si>
    <t>Finálne terénne úpravy ( dosyp k obruníkom, hrabličková úprava, výsev trávy na dotknutej ploche )</t>
  </si>
  <si>
    <t>Zhotovenie hutneného podsypu z kameniva fr. 0-63 mm vr. dodávky materiálu</t>
  </si>
  <si>
    <t xml:space="preserve">Pieskovisko </t>
  </si>
  <si>
    <t xml:space="preserve">Stôl na stolný tenis </t>
  </si>
  <si>
    <t>Prvky ihrísk vr.dodávky, osadenia</t>
  </si>
  <si>
    <t>Dodanie certifikátov</t>
  </si>
  <si>
    <t>Betón pre základové pätky C16/20 , dodávka, uloženie</t>
  </si>
  <si>
    <t>Nakladanie, odvoz a likvidácia výkopku vr.skládkového poplatku</t>
  </si>
  <si>
    <t>VRN</t>
  </si>
</sst>
</file>

<file path=xl/styles.xml><?xml version="1.0" encoding="utf-8"?>
<styleSheet xmlns="http://schemas.openxmlformats.org/spreadsheetml/2006/main">
  <numFmts count="1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.00\ &quot;EUR&quot;"/>
    <numFmt numFmtId="165" formatCode="0.000"/>
    <numFmt numFmtId="166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10" xfId="0" applyBorder="1" applyAlignment="1">
      <alignment horizontal="center"/>
    </xf>
    <xf numFmtId="0" fontId="36" fillId="0" borderId="0" xfId="0" applyFont="1" applyAlignment="1">
      <alignment/>
    </xf>
    <xf numFmtId="0" fontId="0" fillId="5" borderId="11" xfId="0" applyFill="1" applyBorder="1" applyAlignment="1">
      <alignment/>
    </xf>
    <xf numFmtId="0" fontId="28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textRotation="90" wrapText="1"/>
    </xf>
    <xf numFmtId="0" fontId="28" fillId="0" borderId="19" xfId="0" applyFont="1" applyBorder="1" applyAlignment="1">
      <alignment horizontal="center" wrapText="1"/>
    </xf>
    <xf numFmtId="0" fontId="28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 textRotation="90" wrapText="1"/>
    </xf>
    <xf numFmtId="0" fontId="28" fillId="0" borderId="18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43" fontId="0" fillId="5" borderId="16" xfId="33" applyFont="1" applyFill="1" applyBorder="1" applyAlignment="1">
      <alignment horizontal="center"/>
    </xf>
    <xf numFmtId="43" fontId="0" fillId="5" borderId="10" xfId="33" applyFont="1" applyFill="1" applyBorder="1" applyAlignment="1">
      <alignment horizontal="center"/>
    </xf>
    <xf numFmtId="43" fontId="0" fillId="5" borderId="11" xfId="33" applyFont="1" applyFill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23" xfId="0" applyFont="1" applyBorder="1" applyAlignment="1">
      <alignment/>
    </xf>
    <xf numFmtId="164" fontId="28" fillId="0" borderId="24" xfId="0" applyNumberFormat="1" applyFont="1" applyBorder="1" applyAlignment="1">
      <alignment/>
    </xf>
    <xf numFmtId="164" fontId="28" fillId="0" borderId="25" xfId="0" applyNumberFormat="1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wrapText="1"/>
    </xf>
    <xf numFmtId="166" fontId="0" fillId="0" borderId="10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15" xfId="0" applyBorder="1" applyAlignment="1">
      <alignment horizontal="left" vertical="center" wrapText="1"/>
    </xf>
    <xf numFmtId="166" fontId="0" fillId="0" borderId="14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43" fontId="0" fillId="5" borderId="29" xfId="33" applyFont="1" applyFill="1" applyBorder="1" applyAlignment="1">
      <alignment horizontal="center"/>
    </xf>
    <xf numFmtId="0" fontId="0" fillId="0" borderId="32" xfId="0" applyBorder="1" applyAlignment="1">
      <alignment wrapText="1"/>
    </xf>
    <xf numFmtId="2" fontId="0" fillId="0" borderId="33" xfId="0" applyNumberFormat="1" applyBorder="1" applyAlignment="1">
      <alignment horizontal="center"/>
    </xf>
    <xf numFmtId="0" fontId="0" fillId="0" borderId="34" xfId="0" applyBorder="1" applyAlignment="1">
      <alignment wrapText="1"/>
    </xf>
    <xf numFmtId="0" fontId="0" fillId="0" borderId="35" xfId="0" applyBorder="1" applyAlignment="1">
      <alignment horizontal="center"/>
    </xf>
    <xf numFmtId="2" fontId="0" fillId="0" borderId="36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43" fontId="0" fillId="5" borderId="37" xfId="33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165" fontId="0" fillId="0" borderId="0" xfId="0" applyNumberFormat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39" xfId="0" applyFont="1" applyBorder="1" applyAlignment="1">
      <alignment horizontal="center"/>
    </xf>
    <xf numFmtId="0" fontId="28" fillId="0" borderId="40" xfId="0" applyFont="1" applyBorder="1" applyAlignment="1">
      <alignment horizontal="center"/>
    </xf>
    <xf numFmtId="0" fontId="36" fillId="0" borderId="41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0" fontId="28" fillId="0" borderId="47" xfId="0" applyFont="1" applyBorder="1" applyAlignment="1">
      <alignment horizontal="left"/>
    </xf>
    <xf numFmtId="0" fontId="28" fillId="0" borderId="48" xfId="0" applyFont="1" applyBorder="1" applyAlignment="1">
      <alignment horizontal="left"/>
    </xf>
    <xf numFmtId="0" fontId="28" fillId="0" borderId="25" xfId="0" applyFont="1" applyBorder="1" applyAlignment="1">
      <alignment horizontal="left"/>
    </xf>
    <xf numFmtId="0" fontId="28" fillId="0" borderId="49" xfId="0" applyFont="1" applyBorder="1" applyAlignment="1">
      <alignment horizontal="left"/>
    </xf>
    <xf numFmtId="0" fontId="28" fillId="0" borderId="50" xfId="0" applyFont="1" applyBorder="1" applyAlignment="1">
      <alignment horizontal="left"/>
    </xf>
    <xf numFmtId="0" fontId="28" fillId="0" borderId="51" xfId="0" applyFont="1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="70" zoomScaleNormal="70" zoomScalePageLayoutView="0" workbookViewId="0" topLeftCell="A1">
      <selection activeCell="I43" sqref="I43"/>
    </sheetView>
  </sheetViews>
  <sheetFormatPr defaultColWidth="9.140625" defaultRowHeight="15"/>
  <cols>
    <col min="1" max="1" width="38.421875" style="0" customWidth="1"/>
    <col min="2" max="13" width="5.7109375" style="0" customWidth="1"/>
    <col min="14" max="14" width="10.57421875" style="0" customWidth="1"/>
    <col min="15" max="15" width="5.00390625" style="0" customWidth="1"/>
    <col min="16" max="16" width="9.8515625" style="0" bestFit="1" customWidth="1"/>
    <col min="17" max="18" width="19.7109375" style="0" customWidth="1"/>
    <col min="22" max="22" width="9.140625" style="0" customWidth="1"/>
  </cols>
  <sheetData>
    <row r="1" spans="1:17" ht="21.75" thickBot="1">
      <c r="A1" s="3" t="s">
        <v>1</v>
      </c>
      <c r="B1" s="3"/>
      <c r="C1" s="3"/>
      <c r="D1" s="3"/>
      <c r="P1" s="4"/>
      <c r="Q1" s="1" t="s">
        <v>38</v>
      </c>
    </row>
    <row r="2" spans="1:18" ht="15">
      <c r="A2" s="5" t="s">
        <v>0</v>
      </c>
      <c r="B2" s="49" t="s">
        <v>26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  <c r="N2" s="51" t="s">
        <v>36</v>
      </c>
      <c r="O2" s="52"/>
      <c r="P2" s="52"/>
      <c r="Q2" s="52"/>
      <c r="R2" s="53"/>
    </row>
    <row r="3" spans="1:18" ht="15">
      <c r="A3" s="6"/>
      <c r="B3" s="48" t="s">
        <v>7</v>
      </c>
      <c r="C3" s="48"/>
      <c r="D3" s="48"/>
      <c r="E3" s="48"/>
      <c r="F3" s="48" t="s">
        <v>8</v>
      </c>
      <c r="G3" s="48"/>
      <c r="H3" s="48"/>
      <c r="I3" s="48"/>
      <c r="J3" s="48"/>
      <c r="K3" s="22" t="s">
        <v>28</v>
      </c>
      <c r="L3" s="22" t="s">
        <v>27</v>
      </c>
      <c r="M3" s="23" t="s">
        <v>28</v>
      </c>
      <c r="N3" s="54"/>
      <c r="O3" s="55"/>
      <c r="P3" s="55"/>
      <c r="Q3" s="55"/>
      <c r="R3" s="56"/>
    </row>
    <row r="4" spans="1:18" ht="93.75" customHeight="1" thickBot="1">
      <c r="A4" s="11" t="s">
        <v>42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9</v>
      </c>
      <c r="G4" s="12" t="s">
        <v>10</v>
      </c>
      <c r="H4" s="12" t="s">
        <v>11</v>
      </c>
      <c r="I4" s="12" t="s">
        <v>13</v>
      </c>
      <c r="J4" s="12" t="s">
        <v>14</v>
      </c>
      <c r="K4" s="12" t="s">
        <v>15</v>
      </c>
      <c r="L4" s="12" t="s">
        <v>16</v>
      </c>
      <c r="M4" s="15" t="s">
        <v>12</v>
      </c>
      <c r="N4" s="16" t="s">
        <v>32</v>
      </c>
      <c r="O4" s="13" t="s">
        <v>29</v>
      </c>
      <c r="P4" s="13" t="s">
        <v>31</v>
      </c>
      <c r="Q4" s="13" t="s">
        <v>35</v>
      </c>
      <c r="R4" s="14" t="s">
        <v>34</v>
      </c>
    </row>
    <row r="5" spans="1:18" ht="15" customHeight="1">
      <c r="A5" s="60" t="s">
        <v>62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2"/>
    </row>
    <row r="6" spans="1:18" ht="15">
      <c r="A6" s="8" t="s">
        <v>2</v>
      </c>
      <c r="B6" s="9"/>
      <c r="C6" s="9"/>
      <c r="D6" s="9"/>
      <c r="E6" s="9"/>
      <c r="F6" s="9"/>
      <c r="G6" s="9"/>
      <c r="H6" s="9"/>
      <c r="I6" s="9">
        <v>1</v>
      </c>
      <c r="J6" s="9"/>
      <c r="K6" s="9"/>
      <c r="L6" s="9"/>
      <c r="M6" s="10"/>
      <c r="N6" s="26">
        <f>SUM(B6:M6)</f>
        <v>1</v>
      </c>
      <c r="O6" s="9" t="s">
        <v>30</v>
      </c>
      <c r="P6" s="19">
        <v>0</v>
      </c>
      <c r="Q6" s="9">
        <f>P6*N6</f>
        <v>0</v>
      </c>
      <c r="R6" s="10">
        <f>Q6*1.2</f>
        <v>0</v>
      </c>
    </row>
    <row r="7" spans="1:18" ht="15">
      <c r="A7" s="6" t="s">
        <v>60</v>
      </c>
      <c r="B7" s="2"/>
      <c r="C7" s="2"/>
      <c r="D7" s="2"/>
      <c r="E7" s="2"/>
      <c r="F7" s="2"/>
      <c r="G7" s="2"/>
      <c r="H7" s="2"/>
      <c r="I7" s="2"/>
      <c r="J7" s="2"/>
      <c r="K7" s="2">
        <v>1</v>
      </c>
      <c r="L7" s="2"/>
      <c r="M7" s="7"/>
      <c r="N7" s="27">
        <f aca="true" t="shared" si="0" ref="N7:N17">SUM(B7:M7)</f>
        <v>1</v>
      </c>
      <c r="O7" s="2" t="s">
        <v>30</v>
      </c>
      <c r="P7" s="20">
        <v>0</v>
      </c>
      <c r="Q7" s="2">
        <f aca="true" t="shared" si="1" ref="Q7:Q19">P7*N7</f>
        <v>0</v>
      </c>
      <c r="R7" s="7">
        <f aca="true" t="shared" si="2" ref="R7:R36">Q7*1.2</f>
        <v>0</v>
      </c>
    </row>
    <row r="8" spans="1:18" ht="15">
      <c r="A8" s="6" t="s">
        <v>61</v>
      </c>
      <c r="B8" s="2">
        <v>1</v>
      </c>
      <c r="C8" s="2"/>
      <c r="D8" s="2"/>
      <c r="E8" s="2"/>
      <c r="F8" s="2"/>
      <c r="G8" s="2"/>
      <c r="H8" s="2"/>
      <c r="I8" s="2"/>
      <c r="J8" s="2"/>
      <c r="K8" s="2"/>
      <c r="L8" s="2"/>
      <c r="M8" s="7"/>
      <c r="N8" s="27">
        <f t="shared" si="0"/>
        <v>1</v>
      </c>
      <c r="O8" s="2" t="s">
        <v>30</v>
      </c>
      <c r="P8" s="20">
        <v>0</v>
      </c>
      <c r="Q8" s="2">
        <f t="shared" si="1"/>
        <v>0</v>
      </c>
      <c r="R8" s="7">
        <f t="shared" si="2"/>
        <v>0</v>
      </c>
    </row>
    <row r="9" spans="1:18" ht="15">
      <c r="A9" s="6" t="s">
        <v>17</v>
      </c>
      <c r="B9" s="2"/>
      <c r="C9" s="2"/>
      <c r="D9" s="2"/>
      <c r="E9" s="2"/>
      <c r="F9" s="2">
        <v>1</v>
      </c>
      <c r="G9" s="2">
        <v>1</v>
      </c>
      <c r="H9" s="2">
        <v>1</v>
      </c>
      <c r="I9" s="2"/>
      <c r="J9" s="2"/>
      <c r="K9" s="2">
        <v>1</v>
      </c>
      <c r="L9" s="2">
        <v>1</v>
      </c>
      <c r="M9" s="7">
        <v>1</v>
      </c>
      <c r="N9" s="27">
        <f t="shared" si="0"/>
        <v>6</v>
      </c>
      <c r="O9" s="2" t="s">
        <v>30</v>
      </c>
      <c r="P9" s="20">
        <v>0</v>
      </c>
      <c r="Q9" s="2">
        <f t="shared" si="1"/>
        <v>0</v>
      </c>
      <c r="R9" s="7">
        <f t="shared" si="2"/>
        <v>0</v>
      </c>
    </row>
    <row r="10" spans="1:18" ht="15">
      <c r="A10" s="6" t="s">
        <v>18</v>
      </c>
      <c r="B10" s="2"/>
      <c r="C10" s="2"/>
      <c r="D10" s="2"/>
      <c r="E10" s="2">
        <v>1</v>
      </c>
      <c r="F10" s="2"/>
      <c r="G10" s="2"/>
      <c r="H10" s="2"/>
      <c r="I10" s="2"/>
      <c r="J10" s="2"/>
      <c r="K10" s="2"/>
      <c r="L10" s="2"/>
      <c r="M10" s="7"/>
      <c r="N10" s="27">
        <f t="shared" si="0"/>
        <v>1</v>
      </c>
      <c r="O10" s="2" t="s">
        <v>30</v>
      </c>
      <c r="P10" s="20">
        <v>0</v>
      </c>
      <c r="Q10" s="2">
        <f t="shared" si="1"/>
        <v>0</v>
      </c>
      <c r="R10" s="7">
        <f t="shared" si="2"/>
        <v>0</v>
      </c>
    </row>
    <row r="11" spans="1:18" ht="15">
      <c r="A11" s="6" t="s">
        <v>19</v>
      </c>
      <c r="B11" s="2">
        <v>1</v>
      </c>
      <c r="C11" s="2">
        <v>1</v>
      </c>
      <c r="D11" s="2">
        <v>1</v>
      </c>
      <c r="E11" s="2"/>
      <c r="F11" s="2"/>
      <c r="G11" s="2"/>
      <c r="H11" s="2"/>
      <c r="I11" s="2"/>
      <c r="J11" s="2"/>
      <c r="K11" s="2"/>
      <c r="L11" s="2">
        <v>1</v>
      </c>
      <c r="M11" s="7">
        <v>1</v>
      </c>
      <c r="N11" s="27">
        <f t="shared" si="0"/>
        <v>5</v>
      </c>
      <c r="O11" s="2" t="s">
        <v>30</v>
      </c>
      <c r="P11" s="20">
        <v>0</v>
      </c>
      <c r="Q11" s="2">
        <f t="shared" si="1"/>
        <v>0</v>
      </c>
      <c r="R11" s="7">
        <f t="shared" si="2"/>
        <v>0</v>
      </c>
    </row>
    <row r="12" spans="1:18" ht="15">
      <c r="A12" s="6" t="s">
        <v>20</v>
      </c>
      <c r="B12" s="2"/>
      <c r="C12" s="2"/>
      <c r="D12" s="2"/>
      <c r="E12" s="2"/>
      <c r="F12" s="2">
        <v>1</v>
      </c>
      <c r="G12" s="2"/>
      <c r="H12" s="2"/>
      <c r="I12" s="2"/>
      <c r="J12" s="2"/>
      <c r="K12" s="2">
        <v>1</v>
      </c>
      <c r="L12" s="2"/>
      <c r="M12" s="7"/>
      <c r="N12" s="27">
        <f t="shared" si="0"/>
        <v>2</v>
      </c>
      <c r="O12" s="2" t="s">
        <v>30</v>
      </c>
      <c r="P12" s="20">
        <v>0</v>
      </c>
      <c r="Q12" s="2">
        <f t="shared" si="1"/>
        <v>0</v>
      </c>
      <c r="R12" s="7">
        <f t="shared" si="2"/>
        <v>0</v>
      </c>
    </row>
    <row r="13" spans="1:18" ht="15">
      <c r="A13" s="6" t="s">
        <v>21</v>
      </c>
      <c r="B13" s="2"/>
      <c r="C13" s="2"/>
      <c r="D13" s="2"/>
      <c r="E13" s="2"/>
      <c r="F13" s="2">
        <v>2</v>
      </c>
      <c r="G13" s="2">
        <v>2</v>
      </c>
      <c r="H13" s="2">
        <v>1</v>
      </c>
      <c r="I13" s="2"/>
      <c r="J13" s="2"/>
      <c r="K13" s="2">
        <v>2</v>
      </c>
      <c r="L13" s="2">
        <v>2</v>
      </c>
      <c r="M13" s="7">
        <v>2</v>
      </c>
      <c r="N13" s="27">
        <f t="shared" si="0"/>
        <v>11</v>
      </c>
      <c r="O13" s="2" t="s">
        <v>30</v>
      </c>
      <c r="P13" s="20">
        <v>0</v>
      </c>
      <c r="Q13" s="2">
        <f t="shared" si="1"/>
        <v>0</v>
      </c>
      <c r="R13" s="7">
        <f t="shared" si="2"/>
        <v>0</v>
      </c>
    </row>
    <row r="14" spans="1:18" ht="15">
      <c r="A14" s="6" t="s">
        <v>22</v>
      </c>
      <c r="B14" s="2"/>
      <c r="C14" s="2"/>
      <c r="D14" s="2"/>
      <c r="E14" s="2"/>
      <c r="F14" s="2"/>
      <c r="G14" s="2">
        <v>1</v>
      </c>
      <c r="H14" s="2">
        <v>1</v>
      </c>
      <c r="I14" s="2"/>
      <c r="J14" s="2"/>
      <c r="K14" s="2"/>
      <c r="L14" s="2"/>
      <c r="M14" s="7"/>
      <c r="N14" s="27">
        <f t="shared" si="0"/>
        <v>2</v>
      </c>
      <c r="O14" s="2" t="s">
        <v>30</v>
      </c>
      <c r="P14" s="20">
        <v>0</v>
      </c>
      <c r="Q14" s="2">
        <f t="shared" si="1"/>
        <v>0</v>
      </c>
      <c r="R14" s="7">
        <f t="shared" si="2"/>
        <v>0</v>
      </c>
    </row>
    <row r="15" spans="1:18" ht="15">
      <c r="A15" s="6" t="s">
        <v>23</v>
      </c>
      <c r="B15" s="2"/>
      <c r="C15" s="2"/>
      <c r="D15" s="2"/>
      <c r="E15" s="2"/>
      <c r="F15" s="2"/>
      <c r="G15" s="2"/>
      <c r="H15" s="2"/>
      <c r="I15" s="2"/>
      <c r="J15" s="2">
        <v>2</v>
      </c>
      <c r="K15" s="2">
        <v>1</v>
      </c>
      <c r="L15" s="2">
        <v>3</v>
      </c>
      <c r="M15" s="7">
        <v>2</v>
      </c>
      <c r="N15" s="27">
        <f t="shared" si="0"/>
        <v>8</v>
      </c>
      <c r="O15" s="2" t="s">
        <v>30</v>
      </c>
      <c r="P15" s="20">
        <v>0</v>
      </c>
      <c r="Q15" s="2">
        <f t="shared" si="1"/>
        <v>0</v>
      </c>
      <c r="R15" s="7">
        <f t="shared" si="2"/>
        <v>0</v>
      </c>
    </row>
    <row r="16" spans="1:18" ht="15">
      <c r="A16" s="6" t="s">
        <v>24</v>
      </c>
      <c r="B16" s="2"/>
      <c r="C16" s="2"/>
      <c r="D16" s="2"/>
      <c r="E16" s="2"/>
      <c r="F16" s="2"/>
      <c r="G16" s="2"/>
      <c r="H16" s="2"/>
      <c r="I16" s="2">
        <v>1</v>
      </c>
      <c r="J16" s="2"/>
      <c r="K16" s="2">
        <v>1</v>
      </c>
      <c r="L16" s="2"/>
      <c r="M16" s="7"/>
      <c r="N16" s="27">
        <f t="shared" si="0"/>
        <v>2</v>
      </c>
      <c r="O16" s="2" t="s">
        <v>30</v>
      </c>
      <c r="P16" s="20">
        <v>0</v>
      </c>
      <c r="Q16" s="2">
        <f t="shared" si="1"/>
        <v>0</v>
      </c>
      <c r="R16" s="7">
        <f t="shared" si="2"/>
        <v>0</v>
      </c>
    </row>
    <row r="17" spans="1:18" ht="15">
      <c r="A17" s="6" t="s">
        <v>25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>
        <v>1</v>
      </c>
      <c r="M17" s="7"/>
      <c r="N17" s="27">
        <f t="shared" si="0"/>
        <v>1</v>
      </c>
      <c r="O17" s="2" t="s">
        <v>30</v>
      </c>
      <c r="P17" s="20">
        <v>0</v>
      </c>
      <c r="Q17" s="2">
        <f t="shared" si="1"/>
        <v>0</v>
      </c>
      <c r="R17" s="7">
        <f t="shared" si="2"/>
        <v>0</v>
      </c>
    </row>
    <row r="18" spans="1:18" ht="15">
      <c r="A18" s="6" t="s">
        <v>37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>
        <v>2</v>
      </c>
      <c r="M18" s="7">
        <v>2</v>
      </c>
      <c r="N18" s="27">
        <f>SUM(B18:M18)</f>
        <v>4</v>
      </c>
      <c r="O18" s="2" t="s">
        <v>30</v>
      </c>
      <c r="P18" s="20">
        <v>0</v>
      </c>
      <c r="Q18" s="2">
        <f>P18*N18</f>
        <v>0</v>
      </c>
      <c r="R18" s="7">
        <f t="shared" si="2"/>
        <v>0</v>
      </c>
    </row>
    <row r="19" spans="1:18" ht="15.75" thickBot="1">
      <c r="A19" s="34" t="s">
        <v>63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6"/>
      <c r="N19" s="37">
        <v>1</v>
      </c>
      <c r="O19" s="35" t="s">
        <v>40</v>
      </c>
      <c r="P19" s="38">
        <v>0</v>
      </c>
      <c r="Q19" s="35">
        <f t="shared" si="1"/>
        <v>0</v>
      </c>
      <c r="R19" s="36">
        <f t="shared" si="2"/>
        <v>0</v>
      </c>
    </row>
    <row r="20" spans="1:18" ht="15">
      <c r="A20" s="60" t="s">
        <v>39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2"/>
    </row>
    <row r="21" spans="1:18" ht="58.5" customHeight="1">
      <c r="A21" s="31" t="s">
        <v>47</v>
      </c>
      <c r="B21" s="9"/>
      <c r="C21" s="9"/>
      <c r="D21" s="9"/>
      <c r="E21" s="9"/>
      <c r="F21" s="33">
        <f>4*7.8*0.35+4*0.35*0.35*0.4</f>
        <v>11.116</v>
      </c>
      <c r="G21" s="33"/>
      <c r="H21" s="33"/>
      <c r="I21" s="33"/>
      <c r="J21" s="33"/>
      <c r="K21" s="33">
        <f>4*7.8*0.35+4*0.35*0.35*0.4</f>
        <v>11.116</v>
      </c>
      <c r="L21" s="9"/>
      <c r="M21" s="10"/>
      <c r="N21" s="30">
        <f>SUM(B21:M21)</f>
        <v>22.232</v>
      </c>
      <c r="O21" s="9" t="s">
        <v>41</v>
      </c>
      <c r="P21" s="19"/>
      <c r="Q21" s="2">
        <f>P21*N21</f>
        <v>0</v>
      </c>
      <c r="R21" s="7">
        <f t="shared" si="2"/>
        <v>0</v>
      </c>
    </row>
    <row r="22" spans="1:18" ht="43.5" customHeight="1">
      <c r="A22" s="31" t="s">
        <v>49</v>
      </c>
      <c r="B22" s="29">
        <f>8.3*9.2*0.35+8*0.3*0.3*0.4</f>
        <v>27.014</v>
      </c>
      <c r="C22" s="29">
        <f>8.3*9.2*0.35+8*0.3*0.3*0.4</f>
        <v>27.014</v>
      </c>
      <c r="D22" s="29">
        <f>8.3*9.2*0.35+8*0.3*0.3*0.4</f>
        <v>27.014</v>
      </c>
      <c r="E22" s="29"/>
      <c r="F22" s="29"/>
      <c r="G22" s="29"/>
      <c r="H22" s="29"/>
      <c r="I22" s="29"/>
      <c r="J22" s="29"/>
      <c r="K22" s="29"/>
      <c r="L22" s="29">
        <f>8.3*9.2*0.35+8*0.3*0.3*0.4</f>
        <v>27.014</v>
      </c>
      <c r="M22" s="32">
        <f>8.3*9.2*0.35+8*0.3*0.3*0.4</f>
        <v>27.014</v>
      </c>
      <c r="N22" s="30">
        <f aca="true" t="shared" si="3" ref="N22:N34">SUM(B22:M22)</f>
        <v>135.07</v>
      </c>
      <c r="O22" s="9" t="s">
        <v>41</v>
      </c>
      <c r="P22" s="19"/>
      <c r="Q22" s="2">
        <f aca="true" t="shared" si="4" ref="Q22:Q35">P22*N22</f>
        <v>0</v>
      </c>
      <c r="R22" s="7">
        <f t="shared" si="2"/>
        <v>0</v>
      </c>
    </row>
    <row r="23" spans="1:18" ht="60.75" customHeight="1">
      <c r="A23" s="31" t="s">
        <v>57</v>
      </c>
      <c r="B23" s="2"/>
      <c r="C23" s="2"/>
      <c r="D23" s="2"/>
      <c r="E23" s="2"/>
      <c r="F23" s="2"/>
      <c r="G23" s="29">
        <f>5*8*0.35+4*0.3*0.3*0.4</f>
        <v>14.144</v>
      </c>
      <c r="H23" s="29">
        <f>5*8*0.35+4*0.3*0.3*0.4</f>
        <v>14.144</v>
      </c>
      <c r="I23" s="29"/>
      <c r="J23" s="2"/>
      <c r="K23" s="2"/>
      <c r="L23" s="2"/>
      <c r="M23" s="7"/>
      <c r="N23" s="30">
        <f t="shared" si="3"/>
        <v>28.288</v>
      </c>
      <c r="O23" s="9" t="s">
        <v>41</v>
      </c>
      <c r="P23" s="19"/>
      <c r="Q23" s="2">
        <f t="shared" si="4"/>
        <v>0</v>
      </c>
      <c r="R23" s="7">
        <f t="shared" si="2"/>
        <v>0</v>
      </c>
    </row>
    <row r="24" spans="1:18" ht="43.5" customHeight="1">
      <c r="A24" s="31" t="s">
        <v>46</v>
      </c>
      <c r="B24" s="2"/>
      <c r="C24" s="2"/>
      <c r="D24" s="2"/>
      <c r="E24" s="2"/>
      <c r="F24" s="2">
        <f>0.3*0.3*0.6*2</f>
        <v>0.108</v>
      </c>
      <c r="G24" s="2">
        <f>0.3*0.3*0.6*2</f>
        <v>0.108</v>
      </c>
      <c r="H24" s="2">
        <f>0.3*0.3*0.6</f>
        <v>0.054</v>
      </c>
      <c r="I24" s="2"/>
      <c r="J24" s="2"/>
      <c r="K24" s="2">
        <f>0.3*0.3*0.6*2</f>
        <v>0.108</v>
      </c>
      <c r="L24" s="2">
        <f>0.3*0.3*0.6*2</f>
        <v>0.108</v>
      </c>
      <c r="M24" s="7">
        <f>0.3*0.3*0.6*2</f>
        <v>0.108</v>
      </c>
      <c r="N24" s="30">
        <f t="shared" si="3"/>
        <v>0.594</v>
      </c>
      <c r="O24" s="9" t="s">
        <v>41</v>
      </c>
      <c r="P24" s="19"/>
      <c r="Q24" s="2">
        <f t="shared" si="4"/>
        <v>0</v>
      </c>
      <c r="R24" s="7">
        <f t="shared" si="2"/>
        <v>0</v>
      </c>
    </row>
    <row r="25" spans="1:18" ht="43.5" customHeight="1">
      <c r="A25" s="31" t="s">
        <v>48</v>
      </c>
      <c r="B25" s="2"/>
      <c r="C25" s="2"/>
      <c r="D25" s="2"/>
      <c r="E25" s="2"/>
      <c r="F25" s="2"/>
      <c r="G25" s="2"/>
      <c r="H25" s="2"/>
      <c r="I25" s="2">
        <f>0.3*0.3*0.6*4</f>
        <v>0.216</v>
      </c>
      <c r="J25" s="2"/>
      <c r="K25" s="2"/>
      <c r="L25" s="2"/>
      <c r="M25" s="7"/>
      <c r="N25" s="30">
        <f t="shared" si="3"/>
        <v>0.216</v>
      </c>
      <c r="O25" s="9" t="s">
        <v>41</v>
      </c>
      <c r="P25" s="19"/>
      <c r="Q25" s="2">
        <f t="shared" si="4"/>
        <v>0</v>
      </c>
      <c r="R25" s="7">
        <f t="shared" si="2"/>
        <v>0</v>
      </c>
    </row>
    <row r="26" spans="1:18" ht="43.5" customHeight="1">
      <c r="A26" s="31" t="s">
        <v>43</v>
      </c>
      <c r="B26" s="2"/>
      <c r="C26" s="2"/>
      <c r="D26" s="2"/>
      <c r="E26" s="2"/>
      <c r="F26" s="2"/>
      <c r="G26" s="2"/>
      <c r="H26" s="2"/>
      <c r="I26" s="2">
        <f>0.3*0.3*0.6*4</f>
        <v>0.216</v>
      </c>
      <c r="J26" s="2"/>
      <c r="K26" s="2"/>
      <c r="L26" s="2"/>
      <c r="M26" s="7"/>
      <c r="N26" s="30">
        <f t="shared" si="3"/>
        <v>0.216</v>
      </c>
      <c r="O26" s="9" t="s">
        <v>41</v>
      </c>
      <c r="P26" s="19"/>
      <c r="Q26" s="2">
        <f t="shared" si="4"/>
        <v>0</v>
      </c>
      <c r="R26" s="7">
        <f t="shared" si="2"/>
        <v>0</v>
      </c>
    </row>
    <row r="27" spans="1:18" ht="43.5" customHeight="1">
      <c r="A27" s="31" t="s">
        <v>45</v>
      </c>
      <c r="B27" s="2"/>
      <c r="C27" s="2"/>
      <c r="D27" s="2"/>
      <c r="E27" s="2"/>
      <c r="F27" s="2"/>
      <c r="G27" s="2"/>
      <c r="H27" s="2"/>
      <c r="I27" s="2"/>
      <c r="J27" s="2">
        <f>0.3*0.3*0.6*2</f>
        <v>0.108</v>
      </c>
      <c r="K27" s="2">
        <f>0.3*0.3*0.6</f>
        <v>0.054</v>
      </c>
      <c r="L27" s="2">
        <f>0.3*0.3*0.6*3</f>
        <v>0.162</v>
      </c>
      <c r="M27" s="7">
        <f>0.3*0.3*0.6*2</f>
        <v>0.108</v>
      </c>
      <c r="N27" s="30">
        <f t="shared" si="3"/>
        <v>0.432</v>
      </c>
      <c r="O27" s="9" t="s">
        <v>41</v>
      </c>
      <c r="P27" s="19"/>
      <c r="Q27" s="2">
        <f t="shared" si="4"/>
        <v>0</v>
      </c>
      <c r="R27" s="7">
        <f t="shared" si="2"/>
        <v>0</v>
      </c>
    </row>
    <row r="28" spans="1:18" ht="43.5" customHeight="1">
      <c r="A28" s="31" t="s">
        <v>44</v>
      </c>
      <c r="B28" s="2"/>
      <c r="C28" s="2"/>
      <c r="D28" s="2"/>
      <c r="E28" s="2"/>
      <c r="F28" s="2">
        <f>0.3*0.3*0.6*2</f>
        <v>0.108</v>
      </c>
      <c r="G28" s="2">
        <f>0.3*0.3*0.6*2</f>
        <v>0.108</v>
      </c>
      <c r="H28" s="2">
        <f>0.3*0.3*0.6*2</f>
        <v>0.108</v>
      </c>
      <c r="I28" s="2"/>
      <c r="J28" s="2"/>
      <c r="K28" s="2">
        <f>0.3*0.3*0.6*2</f>
        <v>0.108</v>
      </c>
      <c r="L28" s="2">
        <f>0.3*0.3*0.6*2</f>
        <v>0.108</v>
      </c>
      <c r="M28" s="7">
        <f>0.3*0.3*0.6*2</f>
        <v>0.108</v>
      </c>
      <c r="N28" s="30">
        <f t="shared" si="3"/>
        <v>0.648</v>
      </c>
      <c r="O28" s="9" t="s">
        <v>41</v>
      </c>
      <c r="P28" s="19"/>
      <c r="Q28" s="2">
        <f t="shared" si="4"/>
        <v>0</v>
      </c>
      <c r="R28" s="7">
        <f t="shared" si="2"/>
        <v>0</v>
      </c>
    </row>
    <row r="29" spans="1:18" ht="30">
      <c r="A29" s="28" t="s">
        <v>65</v>
      </c>
      <c r="B29" s="2">
        <f>SUM(B21:B28)</f>
        <v>27.014</v>
      </c>
      <c r="C29" s="2">
        <f>SUM(C21:C28)</f>
        <v>27.014</v>
      </c>
      <c r="D29" s="2">
        <f>SUM(D21:D28)</f>
        <v>27.014</v>
      </c>
      <c r="E29" s="2"/>
      <c r="F29" s="2">
        <f aca="true" t="shared" si="5" ref="F29:M29">SUM(F21:F28)</f>
        <v>11.332</v>
      </c>
      <c r="G29" s="2">
        <f t="shared" si="5"/>
        <v>14.360000000000001</v>
      </c>
      <c r="H29" s="2">
        <f t="shared" si="5"/>
        <v>14.306000000000001</v>
      </c>
      <c r="I29" s="2">
        <f t="shared" si="5"/>
        <v>0.432</v>
      </c>
      <c r="J29" s="2">
        <f t="shared" si="5"/>
        <v>0.108</v>
      </c>
      <c r="K29" s="2">
        <f t="shared" si="5"/>
        <v>11.386000000000001</v>
      </c>
      <c r="L29" s="2">
        <f t="shared" si="5"/>
        <v>27.392</v>
      </c>
      <c r="M29" s="7">
        <f t="shared" si="5"/>
        <v>27.338</v>
      </c>
      <c r="N29" s="30">
        <f t="shared" si="3"/>
        <v>187.696</v>
      </c>
      <c r="O29" s="9" t="s">
        <v>41</v>
      </c>
      <c r="P29" s="19"/>
      <c r="Q29" s="2">
        <f t="shared" si="4"/>
        <v>0</v>
      </c>
      <c r="R29" s="7">
        <f t="shared" si="2"/>
        <v>0</v>
      </c>
    </row>
    <row r="30" spans="1:18" ht="30">
      <c r="A30" s="28" t="s">
        <v>64</v>
      </c>
      <c r="B30" s="2">
        <f>8*0.3*0.3*0.6</f>
        <v>0.432</v>
      </c>
      <c r="C30" s="2">
        <f>8*0.3*0.3*0.6</f>
        <v>0.432</v>
      </c>
      <c r="D30" s="2">
        <f>8*0.3*0.3*0.6</f>
        <v>0.432</v>
      </c>
      <c r="E30" s="2"/>
      <c r="F30" s="2">
        <f>(4+2+2)*0.3*0.3*0.6</f>
        <v>0.432</v>
      </c>
      <c r="G30" s="2">
        <f>(4+2+2)*0.3*0.3*0.6</f>
        <v>0.432</v>
      </c>
      <c r="H30" s="2">
        <f>(4+1+2)*0.3*0.3*0.6</f>
        <v>0.378</v>
      </c>
      <c r="I30" s="2">
        <f>(4+4)*0.3*0.3*0.6</f>
        <v>0.432</v>
      </c>
      <c r="J30" s="2">
        <f>2*0.3*0.3*0.6</f>
        <v>0.108</v>
      </c>
      <c r="K30" s="2">
        <f>(4+2+1+2)*0.3*0.3*0.6</f>
        <v>0.48599999999999993</v>
      </c>
      <c r="L30" s="2">
        <f>(8+2+3+2)*0.3*0.3*0.6</f>
        <v>0.8099999999999999</v>
      </c>
      <c r="M30" s="7">
        <f>(8+2+2+2)*0.3*0.3*0.6</f>
        <v>0.756</v>
      </c>
      <c r="N30" s="30">
        <f>SUM(B30:M30)</f>
        <v>5.13</v>
      </c>
      <c r="O30" s="9" t="s">
        <v>41</v>
      </c>
      <c r="P30" s="19"/>
      <c r="Q30" s="2">
        <f t="shared" si="4"/>
        <v>0</v>
      </c>
      <c r="R30" s="7">
        <f t="shared" si="2"/>
        <v>0</v>
      </c>
    </row>
    <row r="31" spans="1:18" ht="34.5" customHeight="1">
      <c r="A31" s="28" t="s">
        <v>59</v>
      </c>
      <c r="B31" s="29">
        <f>26.7/0.35*0.275</f>
        <v>20.97857142857143</v>
      </c>
      <c r="C31" s="29">
        <f>26.7/0.35*0.275</f>
        <v>20.97857142857143</v>
      </c>
      <c r="D31" s="29">
        <f>26.7/0.35*0.275</f>
        <v>20.97857142857143</v>
      </c>
      <c r="E31" s="29"/>
      <c r="F31" s="29">
        <f>10.9/0.35*0.275</f>
        <v>8.564285714285715</v>
      </c>
      <c r="G31" s="29">
        <f>5*8*0.275</f>
        <v>11</v>
      </c>
      <c r="H31" s="29">
        <f>5*8*0.275</f>
        <v>11</v>
      </c>
      <c r="I31" s="29"/>
      <c r="J31" s="29"/>
      <c r="K31" s="29">
        <f>10.9/0.35*0.275</f>
        <v>8.564285714285715</v>
      </c>
      <c r="L31" s="29">
        <f>26.7/0.35*0.275</f>
        <v>20.97857142857143</v>
      </c>
      <c r="M31" s="32">
        <f>26.7/0.35*0.275</f>
        <v>20.97857142857143</v>
      </c>
      <c r="N31" s="30">
        <f t="shared" si="3"/>
        <v>144.0214285714286</v>
      </c>
      <c r="O31" s="9" t="s">
        <v>41</v>
      </c>
      <c r="P31" s="19"/>
      <c r="Q31" s="2">
        <f t="shared" si="4"/>
        <v>0</v>
      </c>
      <c r="R31" s="7">
        <f t="shared" si="2"/>
        <v>0</v>
      </c>
    </row>
    <row r="32" spans="1:18" ht="45">
      <c r="A32" s="28" t="s">
        <v>52</v>
      </c>
      <c r="B32" s="2">
        <v>35</v>
      </c>
      <c r="C32" s="2">
        <v>35</v>
      </c>
      <c r="D32" s="2">
        <v>35</v>
      </c>
      <c r="E32" s="2"/>
      <c r="F32" s="2">
        <v>24</v>
      </c>
      <c r="G32" s="2">
        <v>26</v>
      </c>
      <c r="H32" s="2">
        <v>26</v>
      </c>
      <c r="I32" s="2"/>
      <c r="J32" s="2"/>
      <c r="K32" s="2">
        <v>24</v>
      </c>
      <c r="L32" s="2">
        <v>35</v>
      </c>
      <c r="M32" s="7">
        <v>35</v>
      </c>
      <c r="N32" s="30">
        <f t="shared" si="3"/>
        <v>275</v>
      </c>
      <c r="O32" s="9" t="s">
        <v>30</v>
      </c>
      <c r="P32" s="19"/>
      <c r="Q32" s="2">
        <f t="shared" si="4"/>
        <v>0</v>
      </c>
      <c r="R32" s="7">
        <f t="shared" si="2"/>
        <v>0</v>
      </c>
    </row>
    <row r="33" spans="1:18" ht="30">
      <c r="A33" s="28" t="s">
        <v>53</v>
      </c>
      <c r="B33" s="2">
        <f>26.7/0.35*0.05</f>
        <v>3.814285714285715</v>
      </c>
      <c r="C33" s="2">
        <f>26.7/0.35*0.05</f>
        <v>3.814285714285715</v>
      </c>
      <c r="D33" s="2">
        <f>26.7/0.35*0.05</f>
        <v>3.814285714285715</v>
      </c>
      <c r="E33" s="2"/>
      <c r="F33" s="2">
        <f>10.9/0.35*0.05</f>
        <v>1.5571428571428574</v>
      </c>
      <c r="G33" s="2">
        <f>5*8*0.05</f>
        <v>2</v>
      </c>
      <c r="H33" s="2">
        <f>5*8*0.05</f>
        <v>2</v>
      </c>
      <c r="I33" s="2"/>
      <c r="J33" s="2"/>
      <c r="K33" s="2">
        <f>10.9/0.35*0.05</f>
        <v>1.5571428571428574</v>
      </c>
      <c r="L33" s="2">
        <f>26.7/0.35*0.05</f>
        <v>3.814285714285715</v>
      </c>
      <c r="M33" s="7">
        <f>26.7/0.35*0.05</f>
        <v>3.814285714285715</v>
      </c>
      <c r="N33" s="30">
        <f t="shared" si="3"/>
        <v>26.18571428571429</v>
      </c>
      <c r="O33" s="9" t="s">
        <v>41</v>
      </c>
      <c r="P33" s="19"/>
      <c r="Q33" s="2">
        <f t="shared" si="4"/>
        <v>0</v>
      </c>
      <c r="R33" s="7">
        <f t="shared" si="2"/>
        <v>0</v>
      </c>
    </row>
    <row r="34" spans="1:18" ht="45">
      <c r="A34" s="28" t="s">
        <v>54</v>
      </c>
      <c r="B34" s="2">
        <f>8.3*9.2</f>
        <v>76.36</v>
      </c>
      <c r="C34" s="2">
        <f>8.3*9.2</f>
        <v>76.36</v>
      </c>
      <c r="D34" s="2">
        <f>8.3*9.2</f>
        <v>76.36</v>
      </c>
      <c r="E34" s="2"/>
      <c r="F34" s="2">
        <f>4*7.8</f>
        <v>31.2</v>
      </c>
      <c r="G34" s="2">
        <f>5*8</f>
        <v>40</v>
      </c>
      <c r="H34" s="2">
        <f>5*8</f>
        <v>40</v>
      </c>
      <c r="I34" s="2"/>
      <c r="J34" s="2"/>
      <c r="K34" s="2">
        <f>4*7.8</f>
        <v>31.2</v>
      </c>
      <c r="L34" s="2">
        <f>8.3*9.2</f>
        <v>76.36</v>
      </c>
      <c r="M34" s="7">
        <f>8.3*9.2</f>
        <v>76.36</v>
      </c>
      <c r="N34" s="30">
        <f t="shared" si="3"/>
        <v>524.1999999999999</v>
      </c>
      <c r="O34" s="9" t="s">
        <v>55</v>
      </c>
      <c r="P34" s="19"/>
      <c r="Q34" s="2">
        <f t="shared" si="4"/>
        <v>0</v>
      </c>
      <c r="R34" s="7">
        <f t="shared" si="2"/>
        <v>0</v>
      </c>
    </row>
    <row r="35" spans="1:18" ht="45.75" thickBot="1">
      <c r="A35" s="39" t="s">
        <v>58</v>
      </c>
      <c r="B35" s="17">
        <v>1</v>
      </c>
      <c r="C35" s="17">
        <v>1</v>
      </c>
      <c r="D35" s="17">
        <v>1</v>
      </c>
      <c r="E35" s="17"/>
      <c r="F35" s="17">
        <v>1</v>
      </c>
      <c r="G35" s="17">
        <v>1</v>
      </c>
      <c r="H35" s="17">
        <v>1</v>
      </c>
      <c r="I35" s="17">
        <v>1</v>
      </c>
      <c r="J35" s="17">
        <v>1</v>
      </c>
      <c r="K35" s="17">
        <v>1</v>
      </c>
      <c r="L35" s="17">
        <v>1</v>
      </c>
      <c r="M35" s="18">
        <v>1</v>
      </c>
      <c r="N35" s="40">
        <f>SUM(B35:M35)</f>
        <v>11</v>
      </c>
      <c r="O35" s="17" t="s">
        <v>40</v>
      </c>
      <c r="P35" s="21"/>
      <c r="Q35" s="17">
        <f t="shared" si="4"/>
        <v>0</v>
      </c>
      <c r="R35" s="18">
        <f t="shared" si="2"/>
        <v>0</v>
      </c>
    </row>
    <row r="36" spans="1:18" ht="15.75" thickBot="1">
      <c r="A36" s="41" t="s">
        <v>66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3">
        <v>1</v>
      </c>
      <c r="O36" s="44" t="s">
        <v>40</v>
      </c>
      <c r="P36" s="45"/>
      <c r="Q36" s="44">
        <f>P36*N36</f>
        <v>0</v>
      </c>
      <c r="R36" s="46">
        <f t="shared" si="2"/>
        <v>0</v>
      </c>
    </row>
    <row r="37" spans="1:18" ht="15.75" thickBot="1">
      <c r="A37" s="57" t="s">
        <v>33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9"/>
      <c r="Q37" s="24">
        <f>SUM(Q6:Q36)</f>
        <v>0</v>
      </c>
      <c r="R37" s="25">
        <f>SUM(R6:R36)</f>
        <v>0</v>
      </c>
    </row>
    <row r="39" spans="1:5" ht="15">
      <c r="A39" t="s">
        <v>50</v>
      </c>
      <c r="B39">
        <v>8.3</v>
      </c>
      <c r="C39">
        <v>9.2</v>
      </c>
      <c r="D39" s="47">
        <f>B39*2+C39*2</f>
        <v>35</v>
      </c>
      <c r="E39" s="47"/>
    </row>
    <row r="40" spans="1:5" ht="15">
      <c r="A40" t="s">
        <v>51</v>
      </c>
      <c r="B40">
        <v>7.8</v>
      </c>
      <c r="C40">
        <v>4</v>
      </c>
      <c r="D40" s="47">
        <f>B40*2+C40*2</f>
        <v>23.6</v>
      </c>
      <c r="E40" s="47"/>
    </row>
    <row r="41" spans="1:4" ht="15">
      <c r="A41" t="s">
        <v>56</v>
      </c>
      <c r="B41">
        <v>5</v>
      </c>
      <c r="C41">
        <v>8</v>
      </c>
      <c r="D41">
        <f>B41*2+C41*2</f>
        <v>26</v>
      </c>
    </row>
  </sheetData>
  <sheetProtection/>
  <mergeCells count="9">
    <mergeCell ref="N2:R3"/>
    <mergeCell ref="A37:P37"/>
    <mergeCell ref="A20:R20"/>
    <mergeCell ref="A5:R5"/>
    <mergeCell ref="D40:E40"/>
    <mergeCell ref="D39:E39"/>
    <mergeCell ref="B3:E3"/>
    <mergeCell ref="B2:M2"/>
    <mergeCell ref="F3:J3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Beňo</dc:creator>
  <cp:keywords/>
  <dc:description/>
  <cp:lastModifiedBy>Stipala Libor Ing.</cp:lastModifiedBy>
  <cp:lastPrinted>2018-07-18T07:20:11Z</cp:lastPrinted>
  <dcterms:created xsi:type="dcterms:W3CDTF">2018-07-18T06:06:58Z</dcterms:created>
  <dcterms:modified xsi:type="dcterms:W3CDTF">2018-07-20T12:43:59Z</dcterms:modified>
  <cp:category/>
  <cp:version/>
  <cp:contentType/>
  <cp:contentStatus/>
</cp:coreProperties>
</file>